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xWindow="0" yWindow="0" windowWidth="20400" windowHeight="7650"/>
  </bookViews>
  <sheets>
    <sheet name="Simulação Cálculo INSS e IRRF" sheetId="1" r:id="rId1"/>
  </sheets>
  <definedNames>
    <definedName name="_xlnm.Print_Area" localSheetId="0">'Simulação Cálculo INSS e IRRF'!$A:$L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J19" i="1" l="1"/>
  <c r="Y14" i="1" l="1"/>
  <c r="J21" i="1"/>
  <c r="K21" i="1" s="1"/>
  <c r="W13" i="1" l="1"/>
  <c r="W12" i="1"/>
  <c r="W11" i="1"/>
  <c r="J14" i="1" l="1"/>
  <c r="I14" i="1"/>
  <c r="F7" i="1" l="1"/>
  <c r="S14" i="1" l="1"/>
  <c r="H13" i="1" s="1"/>
  <c r="S13" i="1"/>
  <c r="H12" i="1" s="1"/>
  <c r="C13" i="1"/>
  <c r="S12" i="1"/>
  <c r="H11" i="1" s="1"/>
  <c r="C12" i="1"/>
  <c r="S11" i="1"/>
  <c r="H10" i="1" s="1"/>
  <c r="R11" i="1"/>
  <c r="R12" i="1" s="1"/>
  <c r="C11" i="1"/>
  <c r="Q11" i="1" l="1"/>
  <c r="T11" i="1" s="1"/>
  <c r="R13" i="1"/>
  <c r="J10" i="1" l="1"/>
  <c r="I10" i="1" s="1"/>
  <c r="Q12" i="1"/>
  <c r="T12" i="1" s="1"/>
  <c r="R14" i="1"/>
  <c r="Q13" i="1" l="1"/>
  <c r="T13" i="1" s="1"/>
  <c r="J11" i="1"/>
  <c r="G10" i="1"/>
  <c r="Q14" i="1" l="1"/>
  <c r="T14" i="1" s="1"/>
  <c r="J13" i="1" s="1"/>
  <c r="I13" i="1" s="1"/>
  <c r="G11" i="1"/>
  <c r="I11" i="1"/>
  <c r="R15" i="1" l="1"/>
  <c r="G13" i="1" s="1"/>
  <c r="T15" i="1"/>
  <c r="J12" i="1"/>
  <c r="G12" i="1" l="1"/>
  <c r="I12" i="1"/>
  <c r="K10" i="1"/>
  <c r="J20" i="1" s="1"/>
  <c r="J24" i="1" s="1"/>
  <c r="K24" i="1" l="1"/>
  <c r="Y7" i="1"/>
  <c r="AB14" i="1" s="1"/>
  <c r="K6" i="1"/>
  <c r="AB12" i="1" l="1"/>
  <c r="AB11" i="1"/>
  <c r="AB13" i="1"/>
  <c r="AB10" i="1"/>
  <c r="Z7" i="1"/>
  <c r="I25" i="1" l="1"/>
  <c r="AC10" i="1"/>
  <c r="J25" i="1" l="1"/>
  <c r="K25" i="1" s="1"/>
  <c r="AC6" i="1"/>
  <c r="C25" i="1" l="1"/>
</calcChain>
</file>

<file path=xl/sharedStrings.xml><?xml version="1.0" encoding="utf-8"?>
<sst xmlns="http://schemas.openxmlformats.org/spreadsheetml/2006/main" count="59" uniqueCount="46">
  <si>
    <t>Salário de Contribuição</t>
  </si>
  <si>
    <t>Alíquota</t>
  </si>
  <si>
    <t>Remuneração por Faixa</t>
  </si>
  <si>
    <t>INSS Devido</t>
  </si>
  <si>
    <t>INSS Calculos</t>
  </si>
  <si>
    <t>Cálculo 2</t>
  </si>
  <si>
    <t>Cálculo 1</t>
  </si>
  <si>
    <t>até</t>
  </si>
  <si>
    <t>@fagnercaguiar</t>
  </si>
  <si>
    <t>Limite Teto</t>
  </si>
  <si>
    <t>http://praticasdepessoal.com.br/</t>
  </si>
  <si>
    <t>de</t>
  </si>
  <si>
    <t>Arredondar Cálculo 2</t>
  </si>
  <si>
    <t>Limite de Contribuição:</t>
  </si>
  <si>
    <t>Valor para Simulação</t>
  </si>
  <si>
    <t>Alíquota de Contribuição Efetiva:</t>
  </si>
  <si>
    <t>Segurados Empregado, Empregado Doméstico e Trabalhador Avulso</t>
  </si>
  <si>
    <t>Fonte: PORTARIA INTERMINISTERIAL MTP/ME Nº 12, DE 17 DE JANEIRO DE 2022</t>
  </si>
  <si>
    <t>Até um salário mínimo:</t>
  </si>
  <si>
    <t>Observação: Planilha elaborada pelo professor para simulação de cálculo em cursos e treinamentos</t>
  </si>
  <si>
    <r>
      <t xml:space="preserve">TABELA PROGRESSIVA COM VIGÊNCIA A PARTIR DE </t>
    </r>
    <r>
      <rPr>
        <b/>
        <sz val="11"/>
        <rFont val="Calibri"/>
        <family val="2"/>
        <scheme val="minor"/>
      </rPr>
      <t>JANEIRO/2022</t>
    </r>
  </si>
  <si>
    <t>Faixa =&gt; Salário de Contribuição =&gt; Valor INSS</t>
  </si>
  <si>
    <t>SALÁRIO DE CONTRIBUIÇÃO DO INSS</t>
  </si>
  <si>
    <t>SIMULAÇÃO DE CÁLCULO DO IMPOSTO DE RENDA RETIDO NA FONTE (IRRF)</t>
  </si>
  <si>
    <t>( - ) Quantidade de Dependentes X R$ 189,59</t>
  </si>
  <si>
    <t>( = ) Base de Cálculo do IRRF para aplicação da tabela</t>
  </si>
  <si>
    <t>CÁLCULO DO IRRF</t>
  </si>
  <si>
    <t>Base de Cálculo</t>
  </si>
  <si>
    <t>Limite de Isenção:</t>
  </si>
  <si>
    <t>A partir de:</t>
  </si>
  <si>
    <r>
      <rPr>
        <i/>
        <u/>
        <sz val="9.5"/>
        <rFont val="Calibri"/>
        <family val="2"/>
        <scheme val="minor"/>
      </rPr>
      <t xml:space="preserve">Blog </t>
    </r>
    <r>
      <rPr>
        <u/>
        <sz val="10"/>
        <color theme="8" tint="-0.499984740745262"/>
        <rFont val="Calibri"/>
        <family val="2"/>
        <scheme val="minor"/>
      </rPr>
      <t>Práticas de Pessoal</t>
    </r>
  </si>
  <si>
    <t>Valor do Imposto de Renda Retido na Fonte (IRRF)</t>
  </si>
  <si>
    <t>( - ) Parcela da Remuneração Não Tributada</t>
  </si>
  <si>
    <t>Dedução</t>
  </si>
  <si>
    <t>Valor</t>
  </si>
  <si>
    <t>IRRF Devido</t>
  </si>
  <si>
    <t>Tabela IRRF</t>
  </si>
  <si>
    <t>Limite Isenção</t>
  </si>
  <si>
    <t>PLANILHA PARA SIMULAÇÃO DE CÁLCULO DO INSS E IRRF</t>
  </si>
  <si>
    <t>Versão da Planilha: fca.01.02.2022</t>
  </si>
  <si>
    <t>Rendimento bruto para cálculo do IRRF</t>
  </si>
  <si>
    <t>(%) Efetivo IRRF</t>
  </si>
  <si>
    <t>INFORMAÇÕES PARA SIMULAÇÃO DE CÁLCULO DO IRRF</t>
  </si>
  <si>
    <t>( - ) INSS descontado do contribuinte conforme simulação</t>
  </si>
  <si>
    <t>( - ) Outras Deduções na Base de Cálculo do IRRF</t>
  </si>
  <si>
    <r>
      <t xml:space="preserve">Autor: </t>
    </r>
    <r>
      <rPr>
        <b/>
        <sz val="7.5"/>
        <color theme="1" tint="0.14999847407452621"/>
        <rFont val="Arial"/>
        <family val="2"/>
      </rPr>
      <t>Fagner C. Aguiar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</si>
</sst>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164" formatCode="&quot;R$&quot;\ #,##0.00"/>
    <numFmt numFmtId="165" formatCode="0.0%"/>
    <numFmt numFmtId="166" formatCode="_-&quot;R$&quot;\ * #,##0.000_-;\-&quot;R$&quot;\ * #,##0.000_-;_-&quot;R$&quot;\ * &quot;-&quot;??_-;_-@_-"/>
    <numFmt numFmtId="167" formatCode="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8"/>
      <color theme="1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u/>
      <sz val="10"/>
      <color rgb="FF00206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i/>
      <sz val="8"/>
      <color rgb="FF00206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theme="8" tint="-0.499984740745262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rgb="FFC0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sz val="7"/>
      <color theme="1" tint="0.14999847407452621"/>
      <name val="Arial"/>
      <family val="2"/>
    </font>
    <font>
      <sz val="9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1746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10"/>
      <color rgb="FF001746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 tint="0.14999847407452621"/>
      <name val="Arial"/>
      <family val="2"/>
    </font>
    <font>
      <u/>
      <sz val="9"/>
      <color theme="10"/>
      <name val="Calibri"/>
      <family val="2"/>
      <scheme val="minor"/>
    </font>
    <font>
      <u/>
      <sz val="9.5"/>
      <color theme="8" tint="-0.499984740745262"/>
      <name val="Calibri"/>
      <family val="2"/>
      <scheme val="minor"/>
    </font>
    <font>
      <u/>
      <sz val="10"/>
      <color theme="8" tint="-0.499984740745262"/>
      <name val="Calibri"/>
      <family val="2"/>
      <scheme val="minor"/>
    </font>
    <font>
      <i/>
      <u/>
      <sz val="9.5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96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7.5"/>
      <color theme="1" tint="0.14999847407452621"/>
      <name val="Arial"/>
      <family val="2"/>
    </font>
    <font>
      <i/>
      <sz val="9.5"/>
      <color theme="1"/>
      <name val="Arial"/>
      <family val="2"/>
    </font>
    <font>
      <b/>
      <sz val="7.5"/>
      <color theme="1" tint="0.14999847407452621"/>
      <name val="Arial"/>
      <family val="2"/>
    </font>
    <font>
      <sz val="10"/>
      <color theme="1" tint="0.14999847407452621"/>
      <name val="Calibri"/>
      <family val="2"/>
      <scheme val="minor"/>
    </font>
    <font>
      <b/>
      <sz val="10"/>
      <color rgb="FF960000"/>
      <name val="Calibri"/>
      <family val="2"/>
      <scheme val="minor"/>
    </font>
    <font>
      <sz val="6.5"/>
      <color theme="1"/>
      <name val="Arial"/>
      <family val="2"/>
    </font>
    <font>
      <sz val="8"/>
      <color theme="1"/>
      <name val="Arial"/>
      <family val="2"/>
    </font>
    <font>
      <b/>
      <sz val="8"/>
      <color rgb="FF0017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Fill="1" applyProtection="1"/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6" fillId="0" borderId="0" xfId="0" quotePrefix="1" applyFont="1" applyFill="1" applyAlignment="1" applyProtection="1">
      <alignment vertical="center"/>
    </xf>
    <xf numFmtId="0" fontId="9" fillId="0" borderId="0" xfId="0" quotePrefix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164" fontId="10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11" fillId="0" borderId="5" xfId="0" applyFont="1" applyFill="1" applyBorder="1" applyAlignment="1" applyProtection="1">
      <alignment horizontal="center" vertical="center"/>
    </xf>
    <xf numFmtId="44" fontId="11" fillId="0" borderId="5" xfId="0" applyNumberFormat="1" applyFont="1" applyFill="1" applyBorder="1" applyAlignment="1" applyProtection="1">
      <alignment horizontal="center" vertical="center"/>
    </xf>
    <xf numFmtId="44" fontId="0" fillId="0" borderId="0" xfId="0" applyNumberFormat="1" applyFill="1" applyProtection="1"/>
    <xf numFmtId="0" fontId="7" fillId="0" borderId="0" xfId="0" applyFont="1" applyFill="1" applyAlignment="1" applyProtection="1">
      <alignment vertical="center"/>
    </xf>
    <xf numFmtId="0" fontId="0" fillId="0" borderId="0" xfId="0" applyProtection="1"/>
    <xf numFmtId="0" fontId="7" fillId="0" borderId="0" xfId="0" applyFont="1" applyFill="1" applyProtection="1"/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44" fontId="7" fillId="3" borderId="6" xfId="0" applyNumberFormat="1" applyFont="1" applyFill="1" applyBorder="1" applyAlignment="1" applyProtection="1">
      <alignment horizontal="center" vertical="center"/>
    </xf>
    <xf numFmtId="44" fontId="7" fillId="3" borderId="1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164" fontId="14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1" fillId="0" borderId="0" xfId="0" applyFont="1" applyProtection="1"/>
    <xf numFmtId="166" fontId="11" fillId="0" borderId="5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justify"/>
    </xf>
    <xf numFmtId="0" fontId="11" fillId="0" borderId="7" xfId="0" applyFont="1" applyFill="1" applyBorder="1" applyAlignment="1" applyProtection="1">
      <alignment vertical="justify"/>
    </xf>
    <xf numFmtId="4" fontId="11" fillId="0" borderId="1" xfId="0" applyNumberFormat="1" applyFont="1" applyFill="1" applyBorder="1" applyAlignment="1" applyProtection="1">
      <alignment vertical="center"/>
    </xf>
    <xf numFmtId="4" fontId="11" fillId="0" borderId="5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0" fontId="11" fillId="0" borderId="5" xfId="0" applyFont="1" applyBorder="1" applyProtection="1"/>
    <xf numFmtId="44" fontId="11" fillId="3" borderId="10" xfId="0" applyNumberFormat="1" applyFont="1" applyFill="1" applyBorder="1" applyAlignment="1" applyProtection="1">
      <alignment horizontal="center" vertical="center"/>
    </xf>
    <xf numFmtId="4" fontId="16" fillId="0" borderId="5" xfId="0" applyNumberFormat="1" applyFont="1" applyFill="1" applyBorder="1" applyAlignment="1" applyProtection="1">
      <alignment vertical="center"/>
    </xf>
    <xf numFmtId="165" fontId="7" fillId="3" borderId="3" xfId="1" applyNumberFormat="1" applyFont="1" applyFill="1" applyBorder="1" applyAlignment="1" applyProtection="1">
      <alignment horizontal="center" vertical="center"/>
    </xf>
    <xf numFmtId="44" fontId="7" fillId="3" borderId="3" xfId="0" applyNumberFormat="1" applyFont="1" applyFill="1" applyBorder="1" applyAlignment="1" applyProtection="1">
      <alignment horizontal="center" vertical="center"/>
    </xf>
    <xf numFmtId="44" fontId="7" fillId="3" borderId="4" xfId="0" applyNumberFormat="1" applyFont="1" applyFill="1" applyBorder="1" applyAlignment="1" applyProtection="1">
      <alignment horizontal="center" vertical="center"/>
    </xf>
    <xf numFmtId="9" fontId="7" fillId="3" borderId="3" xfId="1" applyNumberFormat="1" applyFont="1" applyFill="1" applyBorder="1" applyAlignment="1" applyProtection="1">
      <alignment horizontal="center" vertical="center"/>
    </xf>
    <xf numFmtId="44" fontId="7" fillId="3" borderId="9" xfId="0" applyNumberFormat="1" applyFont="1" applyFill="1" applyBorder="1" applyAlignment="1" applyProtection="1">
      <alignment horizontal="center" vertical="center"/>
    </xf>
    <xf numFmtId="0" fontId="13" fillId="0" borderId="0" xfId="2" applyFont="1" applyAlignment="1">
      <alignment vertical="center"/>
    </xf>
    <xf numFmtId="10" fontId="21" fillId="0" borderId="0" xfId="1" applyNumberFormat="1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2" fillId="0" borderId="0" xfId="2" applyFont="1" applyFill="1" applyAlignment="1" applyProtection="1">
      <alignment vertical="top"/>
    </xf>
    <xf numFmtId="0" fontId="12" fillId="0" borderId="0" xfId="2" applyFont="1" applyFill="1" applyAlignment="1" applyProtection="1">
      <alignment horizontal="right" vertical="center"/>
    </xf>
    <xf numFmtId="0" fontId="25" fillId="0" borderId="0" xfId="2" quotePrefix="1" applyFont="1" applyFill="1" applyAlignment="1">
      <alignment vertical="center"/>
    </xf>
    <xf numFmtId="0" fontId="14" fillId="3" borderId="2" xfId="0" applyFont="1" applyFill="1" applyBorder="1" applyAlignment="1" applyProtection="1">
      <alignment horizontal="right" vertical="center"/>
    </xf>
    <xf numFmtId="0" fontId="14" fillId="3" borderId="8" xfId="0" applyFont="1" applyFill="1" applyBorder="1" applyAlignment="1" applyProtection="1">
      <alignment horizontal="right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right" vertical="center"/>
    </xf>
    <xf numFmtId="164" fontId="30" fillId="0" borderId="0" xfId="0" applyNumberFormat="1" applyFont="1" applyFill="1" applyAlignment="1" applyProtection="1">
      <alignment horizontal="left" vertical="center"/>
    </xf>
    <xf numFmtId="0" fontId="25" fillId="0" borderId="0" xfId="0" applyFont="1" applyProtection="1"/>
    <xf numFmtId="44" fontId="7" fillId="0" borderId="11" xfId="0" applyNumberFormat="1" applyFont="1" applyFill="1" applyBorder="1" applyAlignment="1" applyProtection="1">
      <alignment horizontal="center" vertical="center"/>
    </xf>
    <xf numFmtId="4" fontId="7" fillId="0" borderId="11" xfId="0" quotePrefix="1" applyNumberFormat="1" applyFont="1" applyFill="1" applyBorder="1" applyAlignment="1" applyProtection="1">
      <alignment horizontal="center" vertical="center"/>
    </xf>
    <xf numFmtId="44" fontId="7" fillId="0" borderId="6" xfId="0" applyNumberFormat="1" applyFont="1" applyFill="1" applyBorder="1" applyAlignment="1" applyProtection="1">
      <alignment horizontal="center" vertic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4" fontId="7" fillId="0" borderId="0" xfId="0" quotePrefix="1" applyNumberFormat="1" applyFont="1" applyFill="1" applyBorder="1" applyAlignment="1" applyProtection="1">
      <alignment horizontal="center" vertical="center"/>
    </xf>
    <xf numFmtId="44" fontId="7" fillId="0" borderId="14" xfId="0" applyNumberFormat="1" applyFont="1" applyFill="1" applyBorder="1" applyAlignment="1" applyProtection="1">
      <alignment horizontal="center" vertical="center"/>
    </xf>
    <xf numFmtId="44" fontId="7" fillId="0" borderId="9" xfId="0" applyNumberFormat="1" applyFont="1" applyFill="1" applyBorder="1" applyAlignment="1" applyProtection="1">
      <alignment horizontal="center" vertical="center"/>
    </xf>
    <xf numFmtId="4" fontId="7" fillId="0" borderId="9" xfId="0" quotePrefix="1" applyNumberFormat="1" applyFont="1" applyFill="1" applyBorder="1" applyAlignment="1" applyProtection="1">
      <alignment horizontal="center" vertical="center"/>
    </xf>
    <xf numFmtId="44" fontId="7" fillId="0" borderId="10" xfId="0" applyNumberFormat="1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34" fillId="0" borderId="0" xfId="2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horizontal="right" vertical="center"/>
    </xf>
    <xf numFmtId="44" fontId="36" fillId="4" borderId="5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44" fontId="11" fillId="3" borderId="6" xfId="0" applyNumberFormat="1" applyFont="1" applyFill="1" applyBorder="1" applyAlignment="1" applyProtection="1">
      <alignment horizontal="center" vertical="center"/>
    </xf>
    <xf numFmtId="165" fontId="11" fillId="3" borderId="3" xfId="1" applyNumberFormat="1" applyFont="1" applyFill="1" applyBorder="1" applyAlignment="1" applyProtection="1">
      <alignment horizontal="center" vertical="center"/>
    </xf>
    <xf numFmtId="44" fontId="11" fillId="0" borderId="11" xfId="0" applyNumberFormat="1" applyFont="1" applyFill="1" applyBorder="1" applyAlignment="1" applyProtection="1">
      <alignment horizontal="center" vertical="center"/>
    </xf>
    <xf numFmtId="44" fontId="11" fillId="3" borderId="3" xfId="0" applyNumberFormat="1" applyFont="1" applyFill="1" applyBorder="1" applyAlignment="1" applyProtection="1">
      <alignment horizontal="center" vertical="center"/>
    </xf>
    <xf numFmtId="44" fontId="11" fillId="3" borderId="4" xfId="0" applyNumberFormat="1" applyFont="1" applyFill="1" applyBorder="1" applyAlignment="1" applyProtection="1">
      <alignment horizontal="center" vertical="center"/>
    </xf>
    <xf numFmtId="44" fontId="11" fillId="0" borderId="0" xfId="0" applyNumberFormat="1" applyFont="1" applyFill="1" applyBorder="1" applyAlignment="1" applyProtection="1">
      <alignment horizontal="center" vertical="center"/>
    </xf>
    <xf numFmtId="44" fontId="11" fillId="3" borderId="0" xfId="0" applyNumberFormat="1" applyFont="1" applyFill="1" applyBorder="1" applyAlignment="1" applyProtection="1">
      <alignment horizontal="center" vertical="center"/>
    </xf>
    <xf numFmtId="44" fontId="11" fillId="3" borderId="14" xfId="0" applyNumberFormat="1" applyFont="1" applyFill="1" applyBorder="1" applyAlignment="1" applyProtection="1">
      <alignment horizontal="center" vertical="center"/>
    </xf>
    <xf numFmtId="44" fontId="11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right" vertical="center"/>
    </xf>
    <xf numFmtId="164" fontId="39" fillId="0" borderId="0" xfId="0" applyNumberFormat="1" applyFont="1" applyFill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top"/>
    </xf>
    <xf numFmtId="0" fontId="41" fillId="0" borderId="0" xfId="2" applyFont="1" applyFill="1" applyAlignment="1" applyProtection="1">
      <alignment vertical="top"/>
    </xf>
    <xf numFmtId="0" fontId="15" fillId="2" borderId="12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5" fillId="0" borderId="0" xfId="2" applyFont="1" applyFill="1" applyAlignment="1" applyProtection="1">
      <alignment horizontal="center" vertical="top"/>
    </xf>
    <xf numFmtId="0" fontId="18" fillId="0" borderId="0" xfId="2" applyFont="1" applyAlignment="1">
      <alignment horizontal="right" vertical="center"/>
    </xf>
    <xf numFmtId="0" fontId="11" fillId="0" borderId="0" xfId="0" applyFont="1" applyBorder="1" applyProtection="1"/>
    <xf numFmtId="4" fontId="16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Alignment="1" applyProtection="1"/>
    <xf numFmtId="0" fontId="15" fillId="2" borderId="5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164" fontId="32" fillId="0" borderId="5" xfId="0" applyNumberFormat="1" applyFont="1" applyFill="1" applyBorder="1" applyAlignment="1" applyProtection="1">
      <alignment vertical="center"/>
    </xf>
    <xf numFmtId="44" fontId="31" fillId="0" borderId="5" xfId="0" applyNumberFormat="1" applyFont="1" applyFill="1" applyBorder="1" applyAlignment="1" applyProtection="1">
      <alignment vertical="center"/>
    </xf>
    <xf numFmtId="44" fontId="31" fillId="0" borderId="6" xfId="0" applyNumberFormat="1" applyFont="1" applyFill="1" applyBorder="1" applyAlignment="1" applyProtection="1">
      <alignment vertical="center"/>
    </xf>
    <xf numFmtId="164" fontId="32" fillId="0" borderId="7" xfId="0" applyNumberFormat="1" applyFont="1" applyFill="1" applyBorder="1" applyAlignment="1" applyProtection="1">
      <alignment vertical="center"/>
    </xf>
    <xf numFmtId="165" fontId="11" fillId="4" borderId="5" xfId="1" applyNumberFormat="1" applyFont="1" applyFill="1" applyBorder="1" applyAlignment="1" applyProtection="1">
      <alignment horizontal="center" vertical="center"/>
    </xf>
    <xf numFmtId="10" fontId="50" fillId="0" borderId="0" xfId="1" applyNumberFormat="1" applyFont="1" applyFill="1" applyAlignment="1" applyProtection="1">
      <alignment horizontal="left" vertical="center"/>
    </xf>
    <xf numFmtId="0" fontId="45" fillId="0" borderId="5" xfId="0" applyFont="1" applyFill="1" applyBorder="1" applyAlignment="1" applyProtection="1">
      <alignment horizontal="center" vertical="center"/>
    </xf>
    <xf numFmtId="10" fontId="46" fillId="0" borderId="5" xfId="1" applyNumberFormat="1" applyFont="1" applyFill="1" applyBorder="1" applyAlignment="1" applyProtection="1">
      <alignment horizontal="center" vertical="center"/>
    </xf>
    <xf numFmtId="44" fontId="11" fillId="3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4" fontId="49" fillId="2" borderId="5" xfId="0" applyNumberFormat="1" applyFont="1" applyFill="1" applyBorder="1" applyAlignment="1" applyProtection="1">
      <alignment horizontal="right" vertical="center"/>
      <protection locked="0"/>
    </xf>
    <xf numFmtId="167" fontId="33" fillId="2" borderId="5" xfId="0" applyNumberFormat="1" applyFont="1" applyFill="1" applyBorder="1" applyAlignment="1" applyProtection="1">
      <alignment horizontal="center" vertical="center"/>
      <protection locked="0"/>
    </xf>
    <xf numFmtId="44" fontId="51" fillId="2" borderId="5" xfId="0" applyNumberFormat="1" applyFont="1" applyFill="1" applyBorder="1" applyAlignment="1" applyProtection="1">
      <alignment vertical="center"/>
      <protection locked="0"/>
    </xf>
    <xf numFmtId="0" fontId="46" fillId="0" borderId="0" xfId="0" applyFont="1" applyProtection="1"/>
    <xf numFmtId="0" fontId="25" fillId="0" borderId="0" xfId="0" applyFont="1" applyAlignment="1" applyProtection="1">
      <alignment vertical="center"/>
    </xf>
    <xf numFmtId="164" fontId="0" fillId="0" borderId="0" xfId="0" applyNumberFormat="1" applyProtection="1"/>
    <xf numFmtId="0" fontId="52" fillId="0" borderId="0" xfId="0" applyFont="1" applyFill="1" applyAlignment="1" applyProtection="1">
      <alignment horizontal="left" vertical="top"/>
    </xf>
    <xf numFmtId="0" fontId="53" fillId="0" borderId="0" xfId="0" applyFont="1" applyFill="1" applyAlignment="1" applyProtection="1">
      <alignment vertical="center"/>
    </xf>
    <xf numFmtId="0" fontId="52" fillId="0" borderId="0" xfId="0" applyFont="1" applyFill="1" applyAlignment="1" applyProtection="1">
      <alignment horizontal="right" vertical="center"/>
    </xf>
    <xf numFmtId="0" fontId="12" fillId="0" borderId="0" xfId="2" applyFont="1" applyFill="1" applyAlignment="1" applyProtection="1">
      <alignment vertical="center"/>
    </xf>
    <xf numFmtId="164" fontId="47" fillId="5" borderId="5" xfId="0" applyNumberFormat="1" applyFont="1" applyFill="1" applyBorder="1" applyAlignment="1" applyProtection="1">
      <alignment vertical="center"/>
    </xf>
    <xf numFmtId="0" fontId="55" fillId="4" borderId="2" xfId="0" applyFont="1" applyFill="1" applyBorder="1" applyAlignment="1" applyProtection="1">
      <alignment horizontal="center" vertical="center"/>
    </xf>
    <xf numFmtId="0" fontId="56" fillId="4" borderId="5" xfId="0" applyFont="1" applyFill="1" applyBorder="1" applyAlignment="1" applyProtection="1">
      <alignment horizontal="center" vertical="center"/>
    </xf>
    <xf numFmtId="0" fontId="57" fillId="0" borderId="0" xfId="0" applyFont="1" applyFill="1" applyAlignment="1" applyProtection="1">
      <alignment horizontal="right" vertical="center"/>
    </xf>
    <xf numFmtId="0" fontId="58" fillId="0" borderId="0" xfId="0" applyFont="1" applyFill="1" applyAlignment="1" applyProtection="1">
      <alignment vertical="center"/>
    </xf>
    <xf numFmtId="0" fontId="58" fillId="0" borderId="0" xfId="0" applyFont="1" applyFill="1" applyAlignment="1" applyProtection="1">
      <alignment horizontal="right" vertical="center"/>
    </xf>
    <xf numFmtId="164" fontId="58" fillId="0" borderId="0" xfId="0" applyNumberFormat="1" applyFont="1" applyFill="1" applyAlignment="1" applyProtection="1">
      <alignment horizontal="left" vertical="center"/>
    </xf>
    <xf numFmtId="0" fontId="25" fillId="0" borderId="0" xfId="2" applyFont="1" applyFill="1" applyAlignment="1" applyProtection="1">
      <alignment horizontal="right" vertical="center"/>
    </xf>
    <xf numFmtId="0" fontId="21" fillId="4" borderId="2" xfId="0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55" fillId="4" borderId="1" xfId="0" applyFont="1" applyFill="1" applyBorder="1" applyAlignment="1" applyProtection="1">
      <alignment horizontal="center" vertical="center"/>
    </xf>
    <xf numFmtId="0" fontId="55" fillId="4" borderId="12" xfId="0" applyFont="1" applyFill="1" applyBorder="1" applyAlignment="1" applyProtection="1">
      <alignment horizontal="center" vertical="center"/>
    </xf>
    <xf numFmtId="0" fontId="55" fillId="4" borderId="11" xfId="0" applyFont="1" applyFill="1" applyBorder="1" applyAlignment="1" applyProtection="1">
      <alignment horizontal="center" vertical="center"/>
    </xf>
    <xf numFmtId="0" fontId="55" fillId="4" borderId="6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48" fillId="0" borderId="0" xfId="0" applyFont="1" applyAlignment="1" applyProtection="1">
      <alignment horizontal="center"/>
    </xf>
    <xf numFmtId="0" fontId="21" fillId="4" borderId="4" xfId="0" applyFont="1" applyFill="1" applyBorder="1" applyAlignment="1" applyProtection="1">
      <alignment horizontal="center" vertical="center"/>
    </xf>
    <xf numFmtId="0" fontId="25" fillId="0" borderId="0" xfId="2" quotePrefix="1" applyFont="1" applyFill="1" applyAlignment="1">
      <alignment horizontal="left" vertical="top"/>
    </xf>
    <xf numFmtId="0" fontId="42" fillId="0" borderId="0" xfId="2" applyFont="1" applyAlignment="1">
      <alignment horizontal="right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/>
    </xf>
    <xf numFmtId="0" fontId="7" fillId="4" borderId="5" xfId="0" applyFont="1" applyFill="1" applyBorder="1" applyAlignment="1" applyProtection="1">
      <alignment horizontal="center" vertical="center"/>
    </xf>
    <xf numFmtId="0" fontId="25" fillId="0" borderId="0" xfId="2" quotePrefix="1" applyFont="1" applyFill="1" applyAlignment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36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justify"/>
    </xf>
    <xf numFmtId="0" fontId="11" fillId="0" borderId="7" xfId="0" applyFont="1" applyFill="1" applyBorder="1" applyAlignment="1" applyProtection="1">
      <alignment horizontal="center" vertical="justify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164" fontId="20" fillId="5" borderId="6" xfId="0" applyNumberFormat="1" applyFont="1" applyFill="1" applyBorder="1" applyAlignment="1" applyProtection="1">
      <alignment horizontal="center" vertical="center"/>
    </xf>
    <xf numFmtId="164" fontId="20" fillId="5" borderId="14" xfId="0" applyNumberFormat="1" applyFont="1" applyFill="1" applyBorder="1" applyAlignment="1" applyProtection="1">
      <alignment horizontal="center" vertical="center"/>
    </xf>
    <xf numFmtId="164" fontId="20" fillId="5" borderId="10" xfId="0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right" vertical="center"/>
    </xf>
    <xf numFmtId="0" fontId="14" fillId="3" borderId="3" xfId="0" applyFont="1" applyFill="1" applyBorder="1" applyAlignment="1" applyProtection="1">
      <alignment horizontal="right" vertical="center"/>
    </xf>
    <xf numFmtId="164" fontId="38" fillId="4" borderId="1" xfId="0" applyNumberFormat="1" applyFont="1" applyFill="1" applyBorder="1" applyAlignment="1" applyProtection="1">
      <alignment horizontal="center" vertical="center"/>
    </xf>
    <xf numFmtId="164" fontId="38" fillId="4" borderId="15" xfId="0" applyNumberFormat="1" applyFont="1" applyFill="1" applyBorder="1" applyAlignment="1" applyProtection="1">
      <alignment horizontal="center" vertical="center"/>
    </xf>
    <xf numFmtId="164" fontId="38" fillId="4" borderId="7" xfId="0" applyNumberFormat="1" applyFont="1" applyFill="1" applyBorder="1" applyAlignment="1" applyProtection="1">
      <alignment horizontal="center" vertical="center"/>
    </xf>
    <xf numFmtId="0" fontId="59" fillId="0" borderId="0" xfId="0" applyFont="1" applyProtection="1"/>
    <xf numFmtId="0" fontId="24" fillId="0" borderId="0" xfId="0" applyFont="1" applyFill="1" applyBorder="1" applyAlignment="1" applyProtection="1">
      <alignment horizontal="center" vertical="center" textRotation="90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960000"/>
      <color rgb="FF0017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aticasdepessoal.com.b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nstagram.com/fagnercaguiar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fcaguiar.com.br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670317</xdr:colOff>
      <xdr:row>27</xdr:row>
      <xdr:rowOff>101243</xdr:rowOff>
    </xdr:from>
    <xdr:to>
      <xdr:col>4</xdr:col>
      <xdr:colOff>801727</xdr:colOff>
      <xdr:row>27</xdr:row>
      <xdr:rowOff>247781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408" y="4326879"/>
          <a:ext cx="131410" cy="146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60840</xdr:colOff>
      <xdr:row>0</xdr:row>
      <xdr:rowOff>43327</xdr:rowOff>
    </xdr:from>
    <xdr:to>
      <xdr:col>2</xdr:col>
      <xdr:colOff>605992</xdr:colOff>
      <xdr:row>1</xdr:row>
      <xdr:rowOff>1592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40" y="43327"/>
          <a:ext cx="973994" cy="388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199114</xdr:colOff>
      <xdr:row>26</xdr:row>
      <xdr:rowOff>138545</xdr:rowOff>
    </xdr:from>
    <xdr:to>
      <xdr:col>2</xdr:col>
      <xdr:colOff>630867</xdr:colOff>
      <xdr:row>27</xdr:row>
      <xdr:rowOff>311727</xdr:rowOff>
    </xdr:to>
    <xdr:pic>
      <xdr:nvPicPr>
        <xdr:cNvPr id="7" name="Imagem 6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14" y="4216977"/>
          <a:ext cx="856048" cy="3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fagnercaguiar/" TargetMode="External"/><Relationship Id="rId2" Type="http://schemas.openxmlformats.org/officeDocument/2006/relationships/hyperlink" Target="http://praticasdepessoal.com.br/" TargetMode="External"/><Relationship Id="rId1" Type="http://schemas.openxmlformats.org/officeDocument/2006/relationships/hyperlink" Target="http://www.praticasdepessoal.com.b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0"/>
  <sheetViews>
    <sheetView showGridLines="0" showRowColHeaders="0" tabSelected="1" zoomScale="115" zoomScaleNormal="115" zoomScaleSheetLayoutView="100" workbookViewId="0">
      <pane xSplit="15" ySplit="29" topLeftCell="XEO30" activePane="bottomRight" state="frozen"/>
      <selection pane="topRight" activeCell="P1" sqref="P1"/>
      <selection pane="bottomLeft" activeCell="A30" sqref="A30"/>
      <selection pane="bottomRight" activeCell="I21" sqref="I21"/>
    </sheetView>
  </sheetViews>
  <sheetFormatPr defaultColWidth="0" defaultRowHeight="15" zeroHeight="1" x14ac:dyDescent="0.25"/>
  <cols>
    <col min="1" max="1" width="3.5703125" style="16" customWidth="1"/>
    <col min="2" max="2" width="2.7109375" style="16" customWidth="1"/>
    <col min="3" max="3" width="12.140625" style="16" customWidth="1"/>
    <col min="4" max="4" width="3.7109375" style="16" customWidth="1"/>
    <col min="5" max="5" width="13.7109375" style="16" customWidth="1"/>
    <col min="6" max="6" width="8.28515625" style="16" customWidth="1"/>
    <col min="7" max="7" width="6.140625" style="16" customWidth="1"/>
    <col min="8" max="8" width="12.7109375" style="16" customWidth="1"/>
    <col min="9" max="9" width="7.28515625" style="16" customWidth="1"/>
    <col min="10" max="10" width="12.5703125" style="16" customWidth="1"/>
    <col min="11" max="11" width="11.85546875" style="16" customWidth="1"/>
    <col min="12" max="12" width="5.140625" style="16" customWidth="1"/>
    <col min="13" max="15" width="3" style="16" hidden="1"/>
    <col min="16" max="16" width="2.28515625" style="16" hidden="1"/>
    <col min="17" max="17" width="11.140625" style="28" hidden="1"/>
    <col min="18" max="18" width="10.140625" style="28" hidden="1"/>
    <col min="19" max="19" width="7.7109375" style="28" hidden="1"/>
    <col min="20" max="20" width="8.42578125" style="28" hidden="1"/>
    <col min="21" max="21" width="3" style="28" hidden="1"/>
    <col min="22" max="22" width="4.42578125" style="28" hidden="1"/>
    <col min="23" max="23" width="10.85546875" style="28" hidden="1"/>
    <col min="24" max="24" width="4" style="28" hidden="1"/>
    <col min="25" max="25" width="11.5703125" style="28" hidden="1"/>
    <col min="26" max="27" width="8" style="28" hidden="1"/>
    <col min="28" max="28" width="10.7109375" style="28" hidden="1"/>
    <col min="29" max="29" width="11.5703125" style="28" hidden="1"/>
    <col min="30" max="16383" width="3" style="16" hidden="1"/>
    <col min="16384" max="16384" width="3.28515625" style="16" hidden="1"/>
  </cols>
  <sheetData>
    <row r="1" spans="1:16364" ht="33.75" customHeight="1" x14ac:dyDescent="0.25">
      <c r="A1" s="1"/>
      <c r="B1" s="2"/>
      <c r="D1" s="43"/>
      <c r="E1" s="43"/>
      <c r="F1" s="1"/>
      <c r="G1" s="1"/>
      <c r="H1" s="1"/>
      <c r="J1" s="150" t="s">
        <v>30</v>
      </c>
      <c r="K1" s="150"/>
      <c r="M1" s="3"/>
      <c r="N1" s="3"/>
      <c r="O1" s="3"/>
      <c r="P1" s="1"/>
      <c r="Q1" s="77"/>
      <c r="R1" s="77"/>
      <c r="S1" s="77"/>
      <c r="T1" s="77"/>
      <c r="V1" s="78"/>
      <c r="X1" s="43"/>
      <c r="Y1" s="43"/>
      <c r="Z1" s="77"/>
      <c r="AA1" s="77"/>
      <c r="AB1" s="77"/>
      <c r="AC1" s="103"/>
    </row>
    <row r="2" spans="1:16364" s="50" customFormat="1" ht="19.5" customHeight="1" x14ac:dyDescent="0.3">
      <c r="A2" s="49"/>
      <c r="B2" s="155" t="s">
        <v>38</v>
      </c>
      <c r="C2" s="155"/>
      <c r="D2" s="155"/>
      <c r="E2" s="155"/>
      <c r="F2" s="155"/>
      <c r="G2" s="155"/>
      <c r="H2" s="155"/>
      <c r="I2" s="155"/>
      <c r="J2" s="155"/>
      <c r="K2" s="155"/>
      <c r="L2" s="4"/>
      <c r="M2" s="4"/>
      <c r="N2" s="4"/>
      <c r="O2" s="4"/>
      <c r="P2" s="49"/>
      <c r="Q2" s="79"/>
      <c r="R2" s="79"/>
      <c r="S2" s="79"/>
      <c r="T2" s="79"/>
      <c r="U2" s="80"/>
      <c r="V2" s="106"/>
      <c r="W2" s="106"/>
      <c r="X2" s="106"/>
      <c r="Y2" s="106"/>
      <c r="Z2" s="106"/>
      <c r="AA2" s="106"/>
      <c r="AC2" s="106"/>
    </row>
    <row r="3" spans="1:16364" s="50" customFormat="1" ht="12.75" customHeight="1" x14ac:dyDescent="0.25">
      <c r="A3" s="49"/>
      <c r="B3" s="168" t="s">
        <v>20</v>
      </c>
      <c r="C3" s="168"/>
      <c r="D3" s="168"/>
      <c r="E3" s="168"/>
      <c r="F3" s="168"/>
      <c r="G3" s="168"/>
      <c r="H3" s="168"/>
      <c r="I3" s="168"/>
      <c r="J3" s="168"/>
      <c r="K3" s="168"/>
      <c r="L3" s="4"/>
      <c r="M3" s="4"/>
      <c r="N3" s="4"/>
      <c r="O3" s="4"/>
      <c r="P3" s="49"/>
      <c r="Q3" s="79"/>
      <c r="R3" s="79"/>
      <c r="S3" s="79"/>
      <c r="T3" s="79"/>
      <c r="U3" s="80"/>
      <c r="V3" s="159"/>
      <c r="W3" s="159"/>
      <c r="X3" s="159"/>
      <c r="Y3" s="159"/>
      <c r="Z3" s="159"/>
      <c r="AA3" s="159"/>
      <c r="AB3" s="159"/>
      <c r="AC3" s="159"/>
    </row>
    <row r="4" spans="1:16364" s="50" customFormat="1" ht="12.75" customHeight="1" x14ac:dyDescent="0.25">
      <c r="A4" s="49"/>
      <c r="B4" s="169" t="s">
        <v>16</v>
      </c>
      <c r="C4" s="169"/>
      <c r="D4" s="169"/>
      <c r="E4" s="169"/>
      <c r="F4" s="169"/>
      <c r="G4" s="169"/>
      <c r="H4" s="169"/>
      <c r="I4" s="169"/>
      <c r="J4" s="169"/>
      <c r="K4" s="169"/>
      <c r="L4" s="48"/>
      <c r="M4" s="48"/>
      <c r="N4" s="48"/>
      <c r="O4" s="48"/>
      <c r="P4" s="49"/>
      <c r="Q4" s="79"/>
      <c r="R4" s="79"/>
      <c r="S4" s="79"/>
      <c r="T4" s="79"/>
      <c r="U4" s="80"/>
      <c r="V4" s="160"/>
      <c r="W4" s="160"/>
      <c r="X4" s="160"/>
      <c r="Y4" s="160"/>
      <c r="Z4" s="160"/>
      <c r="AA4" s="160"/>
      <c r="AB4" s="160"/>
      <c r="AC4" s="160"/>
    </row>
    <row r="5" spans="1:16364" ht="6" customHeight="1" x14ac:dyDescent="0.25">
      <c r="A5" s="1"/>
      <c r="B5" s="51"/>
      <c r="C5" s="51"/>
      <c r="D5" s="51"/>
      <c r="E5" s="51"/>
      <c r="F5" s="51"/>
      <c r="G5" s="51"/>
      <c r="H5" s="51"/>
      <c r="I5" s="51"/>
      <c r="J5" s="51"/>
      <c r="K5" s="51"/>
      <c r="L5" s="5"/>
      <c r="M5" s="5"/>
      <c r="N5" s="5"/>
      <c r="O5" s="5"/>
      <c r="P5" s="1"/>
      <c r="Q5" s="77"/>
      <c r="R5" s="77"/>
      <c r="S5" s="77"/>
      <c r="T5" s="77"/>
      <c r="V5" s="79"/>
      <c r="W5" s="79"/>
      <c r="X5" s="79"/>
      <c r="Y5" s="79"/>
      <c r="Z5" s="79"/>
      <c r="AA5" s="100"/>
      <c r="AB5" s="79"/>
      <c r="AC5" s="79"/>
    </row>
    <row r="6" spans="1:16364" ht="12" customHeight="1" x14ac:dyDescent="0.25">
      <c r="A6" s="183" t="s">
        <v>39</v>
      </c>
      <c r="B6" s="137" t="s">
        <v>22</v>
      </c>
      <c r="C6" s="138"/>
      <c r="D6" s="138"/>
      <c r="E6" s="139"/>
      <c r="F6" s="19"/>
      <c r="G6" s="18"/>
      <c r="J6" s="81" t="s">
        <v>15</v>
      </c>
      <c r="K6" s="114">
        <f>IF(E7&gt;0,K10/E7,"")</f>
        <v>0.11045066666666666</v>
      </c>
      <c r="L6" s="6"/>
      <c r="M6" s="6"/>
      <c r="N6" s="6"/>
      <c r="O6" s="6"/>
      <c r="P6" s="1"/>
      <c r="Q6" s="77"/>
      <c r="R6" s="77"/>
      <c r="S6" s="77"/>
      <c r="T6" s="77"/>
      <c r="V6" s="161" t="s">
        <v>26</v>
      </c>
      <c r="W6" s="162"/>
      <c r="X6" s="162"/>
      <c r="Y6" s="163"/>
      <c r="Z6" s="19"/>
      <c r="AB6" s="81" t="s">
        <v>15</v>
      </c>
      <c r="AC6" s="44">
        <f>IF(Y7&gt;0,AC10/Y7,0%)</f>
        <v>0.14469281823605062</v>
      </c>
    </row>
    <row r="7" spans="1:16364" ht="12" customHeight="1" x14ac:dyDescent="0.25">
      <c r="A7" s="183"/>
      <c r="B7" s="151" t="s">
        <v>14</v>
      </c>
      <c r="C7" s="152"/>
      <c r="D7" s="152"/>
      <c r="E7" s="119">
        <v>7500</v>
      </c>
      <c r="F7" s="123" t="str">
        <f>IF(E7&lt;=0,"=&gt;&gt; informe um valor de remuneração maior que 0,00 &lt;==","")</f>
        <v/>
      </c>
      <c r="G7" s="28"/>
      <c r="H7" s="25"/>
      <c r="I7" s="28"/>
      <c r="L7" s="7"/>
      <c r="M7" s="7"/>
      <c r="N7" s="7"/>
      <c r="O7" s="7"/>
      <c r="P7" s="1"/>
      <c r="Q7" s="77"/>
      <c r="R7" s="77"/>
      <c r="S7" s="77"/>
      <c r="T7" s="77"/>
      <c r="V7" s="164" t="s">
        <v>27</v>
      </c>
      <c r="W7" s="165"/>
      <c r="X7" s="166"/>
      <c r="Y7" s="82">
        <f>J24</f>
        <v>6671.62</v>
      </c>
      <c r="Z7" s="64" t="str">
        <f>IF(Y7&lt;=0,"=&gt;&gt; informe um valor de remuneração maior que 0,00 &lt;==","")</f>
        <v/>
      </c>
      <c r="AA7" s="64"/>
      <c r="AB7" s="25"/>
    </row>
    <row r="8" spans="1:16364" ht="3.75" customHeight="1" x14ac:dyDescent="0.25">
      <c r="A8" s="183"/>
      <c r="B8" s="1"/>
      <c r="C8" s="1"/>
      <c r="D8" s="1"/>
      <c r="E8" s="17"/>
      <c r="F8" s="1"/>
      <c r="G8" s="8"/>
      <c r="H8" s="8"/>
      <c r="I8" s="9"/>
      <c r="J8" s="9"/>
      <c r="K8" s="10"/>
      <c r="L8" s="10"/>
      <c r="M8" s="10"/>
      <c r="N8" s="10"/>
      <c r="O8" s="10"/>
      <c r="P8" s="1"/>
      <c r="Q8" s="77"/>
      <c r="R8" s="77"/>
      <c r="S8" s="77"/>
      <c r="T8" s="77"/>
      <c r="V8" s="77"/>
      <c r="W8" s="77"/>
      <c r="X8" s="77"/>
      <c r="Y8" s="77"/>
      <c r="Z8" s="77"/>
      <c r="AA8" s="77"/>
      <c r="AB8" s="83"/>
      <c r="AC8" s="26"/>
    </row>
    <row r="9" spans="1:16364" ht="12" customHeight="1" x14ac:dyDescent="0.25">
      <c r="A9" s="183"/>
      <c r="B9" s="140" t="s">
        <v>0</v>
      </c>
      <c r="C9" s="140"/>
      <c r="D9" s="140"/>
      <c r="E9" s="140"/>
      <c r="F9" s="130" t="s">
        <v>1</v>
      </c>
      <c r="G9" s="141" t="s">
        <v>21</v>
      </c>
      <c r="H9" s="142"/>
      <c r="I9" s="142"/>
      <c r="J9" s="143"/>
      <c r="K9" s="131" t="s">
        <v>3</v>
      </c>
      <c r="L9" s="10"/>
      <c r="M9" s="10"/>
      <c r="N9" s="10"/>
      <c r="O9" s="10"/>
      <c r="P9" s="11"/>
      <c r="Q9" s="172" t="s">
        <v>4</v>
      </c>
      <c r="R9" s="173"/>
      <c r="S9" s="30" t="s">
        <v>2</v>
      </c>
      <c r="T9" s="170" t="s">
        <v>12</v>
      </c>
      <c r="V9" s="167" t="s">
        <v>36</v>
      </c>
      <c r="W9" s="167"/>
      <c r="X9" s="167"/>
      <c r="Y9" s="167"/>
      <c r="Z9" s="60" t="s">
        <v>1</v>
      </c>
      <c r="AA9" s="99" t="s">
        <v>33</v>
      </c>
      <c r="AB9" s="107" t="s">
        <v>34</v>
      </c>
      <c r="AC9" s="61" t="s">
        <v>35</v>
      </c>
    </row>
    <row r="10" spans="1:16364" ht="12" customHeight="1" x14ac:dyDescent="0.25">
      <c r="A10" s="183"/>
      <c r="B10" s="153" t="s">
        <v>18</v>
      </c>
      <c r="C10" s="154"/>
      <c r="D10" s="154"/>
      <c r="E10" s="23">
        <v>1212</v>
      </c>
      <c r="F10" s="38">
        <v>7.4999999999999997E-2</v>
      </c>
      <c r="G10" s="20" t="str">
        <f>IF(J10&lt;&gt;"","1ª =&gt;","")</f>
        <v>1ª =&gt;</v>
      </c>
      <c r="H10" s="65">
        <f>IF(S11&gt;0,S11,"")</f>
        <v>1212</v>
      </c>
      <c r="I10" s="66" t="str">
        <f>IF(J10&lt;&gt;"","=&gt;","")</f>
        <v>=&gt;</v>
      </c>
      <c r="J10" s="67">
        <f>IF(Q11&gt;0,T11,"")</f>
        <v>90.9</v>
      </c>
      <c r="K10" s="174">
        <f>IF(SUM(J10:J13)&gt;E14,E14,SUM(J10:J13))</f>
        <v>828.37999999999988</v>
      </c>
      <c r="L10" s="10"/>
      <c r="M10" s="10"/>
      <c r="N10" s="10"/>
      <c r="O10" s="10"/>
      <c r="P10" s="11"/>
      <c r="Q10" s="12" t="s">
        <v>5</v>
      </c>
      <c r="R10" s="12" t="s">
        <v>6</v>
      </c>
      <c r="S10" s="31"/>
      <c r="T10" s="171"/>
      <c r="V10" s="153" t="s">
        <v>37</v>
      </c>
      <c r="W10" s="154"/>
      <c r="X10" s="154"/>
      <c r="Y10" s="85">
        <v>1903.98</v>
      </c>
      <c r="Z10" s="86">
        <v>0</v>
      </c>
      <c r="AA10" s="32">
        <v>0</v>
      </c>
      <c r="AB10" s="87">
        <f>IF(Y7&lt;=Y11,0,0)</f>
        <v>0</v>
      </c>
      <c r="AC10" s="179">
        <f>SUM(AB10:AB14)</f>
        <v>965.33550000000002</v>
      </c>
    </row>
    <row r="11" spans="1:16364" ht="12" customHeight="1" x14ac:dyDescent="0.25">
      <c r="A11" s="183"/>
      <c r="B11" s="56" t="s">
        <v>11</v>
      </c>
      <c r="C11" s="39">
        <f>E10+0.01</f>
        <v>1212.01</v>
      </c>
      <c r="D11" s="58" t="s">
        <v>7</v>
      </c>
      <c r="E11" s="40">
        <v>2427.35</v>
      </c>
      <c r="F11" s="41">
        <v>0.09</v>
      </c>
      <c r="G11" s="21" t="str">
        <f>IF(J11&lt;&gt;"","2ª =&gt;","")</f>
        <v>2ª =&gt;</v>
      </c>
      <c r="H11" s="68">
        <f>IF(S12&gt;0,S12,"")</f>
        <v>1215.3499999999999</v>
      </c>
      <c r="I11" s="69" t="str">
        <f>IF(J11&lt;&gt;"","=&gt;","")</f>
        <v>=&gt;</v>
      </c>
      <c r="J11" s="70">
        <f>IF(Q12&gt;0,T12,"")</f>
        <v>109.38</v>
      </c>
      <c r="K11" s="175"/>
      <c r="L11" s="11"/>
      <c r="M11" s="11"/>
      <c r="N11" s="11"/>
      <c r="O11" s="11"/>
      <c r="P11" s="11"/>
      <c r="Q11" s="29">
        <f>IF(R11&gt;0,R11,0)</f>
        <v>90.899999999999991</v>
      </c>
      <c r="R11" s="13">
        <f>IF(E7&gt;=E10,E10*F10,E7*F10)</f>
        <v>90.899999999999991</v>
      </c>
      <c r="S11" s="32">
        <f>IF(E7&lt;=E10,E7,E10)</f>
        <v>1212</v>
      </c>
      <c r="T11" s="32">
        <f>IF(Q11&gt;0,ROUND(Q11,2),0)</f>
        <v>90.9</v>
      </c>
      <c r="V11" s="56" t="s">
        <v>11</v>
      </c>
      <c r="W11" s="88">
        <f>Y10+0.01</f>
        <v>1903.99</v>
      </c>
      <c r="X11" s="74" t="s">
        <v>7</v>
      </c>
      <c r="Y11" s="89">
        <v>2826.65</v>
      </c>
      <c r="Z11" s="86">
        <v>7.4999999999999997E-2</v>
      </c>
      <c r="AA11" s="32">
        <v>142.80000000000001</v>
      </c>
      <c r="AB11" s="90">
        <f>IF(AND(Y7&gt;Y10,Y7&lt;=Y11),Y7*Z11-AA11,0)</f>
        <v>0</v>
      </c>
      <c r="AC11" s="180"/>
    </row>
    <row r="12" spans="1:16364" ht="12" customHeight="1" x14ac:dyDescent="0.25">
      <c r="A12" s="183"/>
      <c r="B12" s="56" t="s">
        <v>11</v>
      </c>
      <c r="C12" s="39">
        <f>E11+0.01</f>
        <v>2427.36</v>
      </c>
      <c r="D12" s="58" t="s">
        <v>7</v>
      </c>
      <c r="E12" s="40">
        <v>3641.03</v>
      </c>
      <c r="F12" s="41">
        <v>0.12</v>
      </c>
      <c r="G12" s="21" t="str">
        <f>IF(J12&lt;&gt;"","3ª =&gt;","")</f>
        <v>3ª =&gt;</v>
      </c>
      <c r="H12" s="68">
        <f>IF(S13&gt;0,S13,"")</f>
        <v>1213.6800000000003</v>
      </c>
      <c r="I12" s="69" t="str">
        <f>IF(J12&lt;&gt;"","=&gt;","")</f>
        <v>=&gt;</v>
      </c>
      <c r="J12" s="70">
        <f>IF(Q13&gt;0,T13,"")</f>
        <v>145.63999999999999</v>
      </c>
      <c r="K12" s="175"/>
      <c r="L12" s="11"/>
      <c r="M12" s="11"/>
      <c r="N12" s="11"/>
      <c r="O12" s="11"/>
      <c r="P12" s="11"/>
      <c r="Q12" s="29">
        <f>IF(R12&gt;0,R12-Q11,0)</f>
        <v>109.3815</v>
      </c>
      <c r="R12" s="13">
        <f>IF(E$7&gt;=E11,((E11-E10)*F11)+R11,((E$7-E10)*F11)+R11)</f>
        <v>200.28149999999999</v>
      </c>
      <c r="S12" s="33">
        <f>IF(E7&lt;E11,E7-E10,E11-E10)</f>
        <v>1215.3499999999999</v>
      </c>
      <c r="T12" s="32">
        <f>IF(Q12&gt;0,ROUND(Q12,2),0)</f>
        <v>109.38</v>
      </c>
      <c r="V12" s="56" t="s">
        <v>11</v>
      </c>
      <c r="W12" s="88">
        <f>Y11+0.01</f>
        <v>2826.6600000000003</v>
      </c>
      <c r="X12" s="74" t="s">
        <v>7</v>
      </c>
      <c r="Y12" s="89">
        <v>3751.05</v>
      </c>
      <c r="Z12" s="86">
        <v>0.15</v>
      </c>
      <c r="AA12" s="32">
        <v>354.8</v>
      </c>
      <c r="AB12" s="90">
        <f>IF(AND(Y7&gt;Y11,Y7&lt;=Y12),Y7*Z12-AA12,0)</f>
        <v>0</v>
      </c>
      <c r="AC12" s="180"/>
    </row>
    <row r="13" spans="1:16364" ht="12" customHeight="1" x14ac:dyDescent="0.25">
      <c r="A13" s="183"/>
      <c r="B13" s="57" t="s">
        <v>11</v>
      </c>
      <c r="C13" s="42">
        <f>E12+0.01</f>
        <v>3641.0400000000004</v>
      </c>
      <c r="D13" s="59" t="s">
        <v>7</v>
      </c>
      <c r="E13" s="24">
        <v>7087.22</v>
      </c>
      <c r="F13" s="41">
        <v>0.14000000000000001</v>
      </c>
      <c r="G13" s="22" t="str">
        <f>IF(R15&lt;&gt;"","4ª =&gt;","")</f>
        <v>4ª =&gt;</v>
      </c>
      <c r="H13" s="71">
        <f>IF(S14&gt;0,S14,"")</f>
        <v>3446.19</v>
      </c>
      <c r="I13" s="72" t="str">
        <f>IF(J13&lt;&gt;"","=&gt;","")</f>
        <v>=&gt;</v>
      </c>
      <c r="J13" s="73">
        <f>IF(Q14&gt;0,T14,"")</f>
        <v>482.46</v>
      </c>
      <c r="K13" s="176"/>
      <c r="L13" s="11"/>
      <c r="M13" s="11"/>
      <c r="N13" s="11"/>
      <c r="O13" s="11"/>
      <c r="P13" s="11"/>
      <c r="Q13" s="29">
        <f>IF(R13&gt;0,R13-Q12-Q11,0)</f>
        <v>145.64160000000004</v>
      </c>
      <c r="R13" s="13">
        <f>IF(E$7&gt;=E12,((E12-E11)*F12)+R12,((E$7-E11)*F12)+R12)</f>
        <v>345.92310000000003</v>
      </c>
      <c r="S13" s="33">
        <f>IF(E7&lt;E12,E7-E11,E12-E11)</f>
        <v>1213.6800000000003</v>
      </c>
      <c r="T13" s="32">
        <f>IF(Q13&gt;0,ROUNDDOWN(Q13,2),0)</f>
        <v>145.63999999999999</v>
      </c>
      <c r="V13" s="75" t="s">
        <v>11</v>
      </c>
      <c r="W13" s="91">
        <f>Y12+0.01</f>
        <v>3751.0600000000004</v>
      </c>
      <c r="X13" s="76" t="s">
        <v>7</v>
      </c>
      <c r="Y13" s="92">
        <v>4664.68</v>
      </c>
      <c r="Z13" s="86">
        <v>0.22500000000000001</v>
      </c>
      <c r="AA13" s="33">
        <v>636.13</v>
      </c>
      <c r="AB13" s="90">
        <f>IF(AND(Y7&gt;Y12,Y7&lt;=Y13),Y7*Z13-AA13,0)</f>
        <v>0</v>
      </c>
      <c r="AC13" s="180"/>
    </row>
    <row r="14" spans="1:16364" ht="12.75" customHeight="1" x14ac:dyDescent="0.25">
      <c r="A14" s="183"/>
      <c r="B14" s="15"/>
      <c r="C14" s="133"/>
      <c r="D14" s="134" t="s">
        <v>13</v>
      </c>
      <c r="E14" s="135">
        <v>828.38</v>
      </c>
      <c r="I14" s="62" t="str">
        <f>IF(E7&gt;E13,"=&gt;&gt; Acima do teto máximo do INSS:","")</f>
        <v>=&gt;&gt; Acima do teto máximo do INSS:</v>
      </c>
      <c r="J14" s="63">
        <f>IF(E7&gt;E13,E7-E13,"")</f>
        <v>412.77999999999975</v>
      </c>
      <c r="L14" s="11"/>
      <c r="M14" s="11"/>
      <c r="N14" s="11"/>
      <c r="O14" s="11"/>
      <c r="P14" s="11"/>
      <c r="Q14" s="29">
        <f>IF(R14&gt;0,R14-Q13-Q12-Q11,0)</f>
        <v>482.46660000000008</v>
      </c>
      <c r="R14" s="13">
        <f>IF(E$7&gt;=E13,((E13-E12)*F13)+R13,((E$7-E12)*F13)+R13)</f>
        <v>828.38970000000006</v>
      </c>
      <c r="S14" s="33">
        <f>IF(E7&lt;E13,E7-E12,E13-E12)</f>
        <v>3446.19</v>
      </c>
      <c r="T14" s="33">
        <f>IF(Q14&gt;0,ROUNDDOWN(Q14,2),0)</f>
        <v>482.46</v>
      </c>
      <c r="U14" s="25"/>
      <c r="V14" s="177" t="s">
        <v>29</v>
      </c>
      <c r="W14" s="178"/>
      <c r="X14" s="178"/>
      <c r="Y14" s="89">
        <f>Y13+0.01</f>
        <v>4664.6900000000005</v>
      </c>
      <c r="Z14" s="86">
        <v>0.27500000000000002</v>
      </c>
      <c r="AA14" s="33">
        <v>869.36</v>
      </c>
      <c r="AB14" s="93">
        <f>IF(Y7&gt;Y13,Y7*Z14-AA14,0)</f>
        <v>965.33550000000002</v>
      </c>
      <c r="AC14" s="18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11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11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11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11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11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11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11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11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11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11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11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11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11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11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11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11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11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11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11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11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11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11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11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11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11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11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11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11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11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11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11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11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11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11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11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11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11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11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11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11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11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11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11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11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11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11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11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11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11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11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11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11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11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11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11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11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11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11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11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11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11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11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11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11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11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11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11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11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11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11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11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11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11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11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11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11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11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11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11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11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11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11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11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11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11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11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11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11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11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11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11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11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11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11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11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11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11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11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11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11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11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11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11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11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11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11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11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11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11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11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11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11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11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11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11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11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11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11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11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11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11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11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11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11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11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11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11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11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11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11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11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11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11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11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11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11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11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11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11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11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11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11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11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11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11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11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11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11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11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11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11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11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11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11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11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11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11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11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11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11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11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11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11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11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11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11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11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11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11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11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11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11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11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11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11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11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11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11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11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11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11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11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11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11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11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11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11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11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11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11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11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11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11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11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11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11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11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11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11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11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11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11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11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11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11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11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11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11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11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11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11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11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11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11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11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11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11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11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11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11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11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11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11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11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11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11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11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11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11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11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11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11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11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11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11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11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11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11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11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11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11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11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11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11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11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11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11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11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11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11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11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11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11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11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11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11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11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11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11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11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11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11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11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11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11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11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11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11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11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11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11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11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11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11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11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11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11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11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11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11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11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11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11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11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11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11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11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11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11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11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11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11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11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11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11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11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11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11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11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11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11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11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11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11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11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11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11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11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11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11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11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11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11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11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11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11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11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11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11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11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11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11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11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11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11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11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11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11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11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11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11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11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11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11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11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11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11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11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11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11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11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11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11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11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11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11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11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11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11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11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11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11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11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11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11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11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11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11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11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11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11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11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11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11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11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11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11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11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11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11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11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11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11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11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11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11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11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11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11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11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11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11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11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11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11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11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11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11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11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11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11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11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11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11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11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11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11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11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11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11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11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11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11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11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11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11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11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11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11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11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11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11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11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11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11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11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11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11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11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11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11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11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11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11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11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11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11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11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11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11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11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11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11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11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11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11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11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11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11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11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11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11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11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11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11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11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11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11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11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11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11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11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11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11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11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11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11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11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11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11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11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11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11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11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11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11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11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11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11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11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11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11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11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11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11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11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11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11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11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11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11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11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11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11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11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11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11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11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11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11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11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11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11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11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11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11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11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11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11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11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11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11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11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11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11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11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11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11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11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11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11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11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11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11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11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11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11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11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11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11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11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11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11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11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11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11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11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11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11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11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11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11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11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11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11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11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11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11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11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11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11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11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11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11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11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11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11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11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11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11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11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11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11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11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11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11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11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11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11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11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11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11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11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11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11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11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11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11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11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11"/>
      <c r="TKG14" s="11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11"/>
      <c r="TKV14" s="11"/>
      <c r="TKW14" s="11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11"/>
      <c r="TLL14" s="11"/>
      <c r="TLM14" s="11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11"/>
      <c r="TMB14" s="11"/>
      <c r="TMC14" s="11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11"/>
      <c r="TMR14" s="11"/>
      <c r="TMS14" s="11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11"/>
      <c r="TNH14" s="11"/>
      <c r="TNI14" s="11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11"/>
      <c r="TNX14" s="11"/>
      <c r="TNY14" s="11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11"/>
      <c r="TON14" s="11"/>
      <c r="TOO14" s="11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11"/>
      <c r="TPD14" s="11"/>
      <c r="TPE14" s="11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11"/>
      <c r="TPT14" s="11"/>
      <c r="TPU14" s="11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11"/>
      <c r="TQJ14" s="11"/>
      <c r="TQK14" s="11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11"/>
      <c r="TQZ14" s="11"/>
      <c r="TRA14" s="11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11"/>
      <c r="TRP14" s="11"/>
      <c r="TRQ14" s="11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11"/>
      <c r="TSF14" s="11"/>
      <c r="TSG14" s="11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11"/>
      <c r="TSV14" s="11"/>
      <c r="TSW14" s="11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11"/>
      <c r="TTL14" s="11"/>
      <c r="TTM14" s="11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11"/>
      <c r="TUB14" s="11"/>
      <c r="TUC14" s="11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11"/>
      <c r="TUR14" s="11"/>
      <c r="TUS14" s="11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11"/>
      <c r="TVH14" s="11"/>
      <c r="TVI14" s="11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11"/>
      <c r="TVX14" s="11"/>
      <c r="TVY14" s="11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11"/>
      <c r="TWN14" s="11"/>
      <c r="TWO14" s="11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11"/>
      <c r="TXD14" s="11"/>
      <c r="TXE14" s="11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11"/>
      <c r="TXT14" s="11"/>
      <c r="TXU14" s="11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11"/>
      <c r="TYJ14" s="11"/>
      <c r="TYK14" s="11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11"/>
      <c r="TYZ14" s="11"/>
      <c r="TZA14" s="11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11"/>
      <c r="TZP14" s="11"/>
      <c r="TZQ14" s="11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11"/>
      <c r="UAF14" s="11"/>
      <c r="UAG14" s="11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11"/>
      <c r="UAV14" s="11"/>
      <c r="UAW14" s="11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11"/>
      <c r="UBL14" s="11"/>
      <c r="UBM14" s="11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11"/>
      <c r="UCB14" s="11"/>
      <c r="UCC14" s="11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11"/>
      <c r="UCR14" s="11"/>
      <c r="UCS14" s="11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11"/>
      <c r="UDH14" s="11"/>
      <c r="UDI14" s="11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11"/>
      <c r="UDX14" s="11"/>
      <c r="UDY14" s="11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11"/>
      <c r="UEN14" s="11"/>
      <c r="UEO14" s="11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11"/>
      <c r="UFD14" s="11"/>
      <c r="UFE14" s="11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11"/>
      <c r="UFT14" s="11"/>
      <c r="UFU14" s="11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11"/>
      <c r="UGJ14" s="11"/>
      <c r="UGK14" s="11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11"/>
      <c r="UGZ14" s="11"/>
      <c r="UHA14" s="11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11"/>
      <c r="UHP14" s="11"/>
      <c r="UHQ14" s="11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11"/>
      <c r="UIF14" s="11"/>
      <c r="UIG14" s="11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11"/>
      <c r="UIV14" s="11"/>
      <c r="UIW14" s="11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11"/>
      <c r="UJL14" s="11"/>
      <c r="UJM14" s="11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11"/>
      <c r="UKB14" s="11"/>
      <c r="UKC14" s="11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11"/>
      <c r="UKR14" s="11"/>
      <c r="UKS14" s="11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11"/>
      <c r="ULH14" s="11"/>
      <c r="ULI14" s="11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11"/>
      <c r="ULX14" s="11"/>
      <c r="ULY14" s="11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11"/>
      <c r="UMN14" s="11"/>
      <c r="UMO14" s="11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11"/>
      <c r="UND14" s="11"/>
      <c r="UNE14" s="11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11"/>
      <c r="UNT14" s="11"/>
      <c r="UNU14" s="11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11"/>
      <c r="UOJ14" s="11"/>
      <c r="UOK14" s="11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11"/>
      <c r="UOZ14" s="11"/>
      <c r="UPA14" s="11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11"/>
      <c r="UPP14" s="11"/>
      <c r="UPQ14" s="11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11"/>
      <c r="UQF14" s="11"/>
      <c r="UQG14" s="11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11"/>
      <c r="UQV14" s="11"/>
      <c r="UQW14" s="11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11"/>
      <c r="URL14" s="11"/>
      <c r="URM14" s="11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11"/>
      <c r="USB14" s="11"/>
      <c r="USC14" s="11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11"/>
      <c r="USR14" s="11"/>
      <c r="USS14" s="11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11"/>
      <c r="UTH14" s="11"/>
      <c r="UTI14" s="11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11"/>
      <c r="UTX14" s="11"/>
      <c r="UTY14" s="11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11"/>
      <c r="UUN14" s="11"/>
      <c r="UUO14" s="11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11"/>
      <c r="UVD14" s="11"/>
      <c r="UVE14" s="11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11"/>
      <c r="UVT14" s="11"/>
      <c r="UVU14" s="11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11"/>
      <c r="UWJ14" s="11"/>
      <c r="UWK14" s="11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11"/>
      <c r="UWZ14" s="11"/>
      <c r="UXA14" s="11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11"/>
      <c r="UXP14" s="11"/>
      <c r="UXQ14" s="11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11"/>
      <c r="UYF14" s="11"/>
      <c r="UYG14" s="11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11"/>
      <c r="UYV14" s="11"/>
      <c r="UYW14" s="11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11"/>
      <c r="UZL14" s="11"/>
      <c r="UZM14" s="11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11"/>
      <c r="VAB14" s="11"/>
      <c r="VAC14" s="11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11"/>
      <c r="VAR14" s="11"/>
      <c r="VAS14" s="11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11"/>
      <c r="VBH14" s="11"/>
      <c r="VBI14" s="11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11"/>
      <c r="VBX14" s="11"/>
      <c r="VBY14" s="11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11"/>
      <c r="VCN14" s="11"/>
      <c r="VCO14" s="11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11"/>
      <c r="VDD14" s="11"/>
      <c r="VDE14" s="11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11"/>
      <c r="VDT14" s="11"/>
      <c r="VDU14" s="11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11"/>
      <c r="VEJ14" s="11"/>
      <c r="VEK14" s="11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11"/>
      <c r="VEZ14" s="11"/>
      <c r="VFA14" s="11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11"/>
      <c r="VFP14" s="11"/>
      <c r="VFQ14" s="11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11"/>
      <c r="VGF14" s="11"/>
      <c r="VGG14" s="11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11"/>
      <c r="VGV14" s="11"/>
      <c r="VGW14" s="11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11"/>
      <c r="VHL14" s="11"/>
      <c r="VHM14" s="11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11"/>
      <c r="VIB14" s="11"/>
      <c r="VIC14" s="11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11"/>
      <c r="VIR14" s="11"/>
      <c r="VIS14" s="11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11"/>
      <c r="VJH14" s="11"/>
      <c r="VJI14" s="11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11"/>
      <c r="VJX14" s="11"/>
      <c r="VJY14" s="11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11"/>
      <c r="VKN14" s="11"/>
      <c r="VKO14" s="11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11"/>
      <c r="VLD14" s="11"/>
      <c r="VLE14" s="11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11"/>
      <c r="VLT14" s="11"/>
      <c r="VLU14" s="11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11"/>
      <c r="VMJ14" s="11"/>
      <c r="VMK14" s="11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11"/>
      <c r="VMZ14" s="11"/>
      <c r="VNA14" s="11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11"/>
      <c r="VNP14" s="11"/>
      <c r="VNQ14" s="11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11"/>
      <c r="VOF14" s="11"/>
      <c r="VOG14" s="11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11"/>
      <c r="VOV14" s="11"/>
      <c r="VOW14" s="11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11"/>
      <c r="VPL14" s="11"/>
      <c r="VPM14" s="11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11"/>
      <c r="VQB14" s="11"/>
      <c r="VQC14" s="11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11"/>
      <c r="VQR14" s="11"/>
      <c r="VQS14" s="11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11"/>
      <c r="VRH14" s="11"/>
      <c r="VRI14" s="11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11"/>
      <c r="VRX14" s="11"/>
      <c r="VRY14" s="11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11"/>
      <c r="VSN14" s="11"/>
      <c r="VSO14" s="11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11"/>
      <c r="VTD14" s="11"/>
      <c r="VTE14" s="11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11"/>
      <c r="VTT14" s="11"/>
      <c r="VTU14" s="11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11"/>
      <c r="VUJ14" s="11"/>
      <c r="VUK14" s="11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11"/>
      <c r="VUZ14" s="11"/>
      <c r="VVA14" s="11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11"/>
      <c r="VVP14" s="11"/>
      <c r="VVQ14" s="11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11"/>
      <c r="VWF14" s="11"/>
      <c r="VWG14" s="11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11"/>
      <c r="VWV14" s="11"/>
      <c r="VWW14" s="11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11"/>
      <c r="VXL14" s="11"/>
      <c r="VXM14" s="11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11"/>
      <c r="VYB14" s="11"/>
      <c r="VYC14" s="11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11"/>
      <c r="VYR14" s="11"/>
      <c r="VYS14" s="11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11"/>
      <c r="VZH14" s="11"/>
      <c r="VZI14" s="11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11"/>
      <c r="VZX14" s="11"/>
      <c r="VZY14" s="11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11"/>
      <c r="WAN14" s="11"/>
      <c r="WAO14" s="11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11"/>
      <c r="WBD14" s="11"/>
      <c r="WBE14" s="11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11"/>
      <c r="WBT14" s="11"/>
      <c r="WBU14" s="11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11"/>
      <c r="WCJ14" s="11"/>
      <c r="WCK14" s="11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11"/>
      <c r="WCZ14" s="11"/>
      <c r="WDA14" s="11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11"/>
      <c r="WDP14" s="11"/>
      <c r="WDQ14" s="11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11"/>
      <c r="WEF14" s="11"/>
      <c r="WEG14" s="11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11"/>
      <c r="WEV14" s="11"/>
      <c r="WEW14" s="11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11"/>
      <c r="WFL14" s="11"/>
      <c r="WFM14" s="11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11"/>
      <c r="WGB14" s="11"/>
      <c r="WGC14" s="11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11"/>
      <c r="WGR14" s="11"/>
      <c r="WGS14" s="11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11"/>
      <c r="WHH14" s="11"/>
      <c r="WHI14" s="11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11"/>
      <c r="WHX14" s="11"/>
      <c r="WHY14" s="11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11"/>
      <c r="WIN14" s="11"/>
      <c r="WIO14" s="11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11"/>
      <c r="WJD14" s="11"/>
      <c r="WJE14" s="11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11"/>
      <c r="WJT14" s="11"/>
      <c r="WJU14" s="11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11"/>
      <c r="WKJ14" s="11"/>
      <c r="WKK14" s="11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11"/>
      <c r="WKZ14" s="11"/>
      <c r="WLA14" s="11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11"/>
      <c r="WLP14" s="11"/>
      <c r="WLQ14" s="11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11"/>
      <c r="WMF14" s="11"/>
      <c r="WMG14" s="11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11"/>
      <c r="WMV14" s="11"/>
      <c r="WMW14" s="11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11"/>
      <c r="WNL14" s="11"/>
      <c r="WNM14" s="11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11"/>
      <c r="WOB14" s="11"/>
      <c r="WOC14" s="11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11"/>
      <c r="WOR14" s="11"/>
      <c r="WOS14" s="11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11"/>
      <c r="WPH14" s="11"/>
      <c r="WPI14" s="11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11"/>
      <c r="WPX14" s="11"/>
      <c r="WPY14" s="11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11"/>
      <c r="WQN14" s="11"/>
      <c r="WQO14" s="11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11"/>
      <c r="WRD14" s="11"/>
      <c r="WRE14" s="11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11"/>
      <c r="WRT14" s="11"/>
      <c r="WRU14" s="11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11"/>
      <c r="WSJ14" s="11"/>
      <c r="WSK14" s="11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11"/>
      <c r="WSZ14" s="11"/>
      <c r="WTA14" s="11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11"/>
      <c r="WTP14" s="11"/>
      <c r="WTQ14" s="11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11"/>
      <c r="WUF14" s="11"/>
      <c r="WUG14" s="11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11"/>
      <c r="WUV14" s="11"/>
      <c r="WUW14" s="11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11"/>
      <c r="WVL14" s="11"/>
      <c r="WVM14" s="11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11"/>
      <c r="WWB14" s="11"/>
      <c r="WWC14" s="11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11"/>
      <c r="WWR14" s="11"/>
      <c r="WWS14" s="11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11"/>
      <c r="WXH14" s="11"/>
      <c r="WXI14" s="11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11"/>
      <c r="WXX14" s="11"/>
      <c r="WXY14" s="11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11"/>
      <c r="WYN14" s="11"/>
      <c r="WYO14" s="11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11"/>
      <c r="WZD14" s="11"/>
      <c r="WZE14" s="11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11"/>
      <c r="WZT14" s="11"/>
      <c r="WZU14" s="11"/>
      <c r="WZV14" s="11"/>
      <c r="WZW14" s="11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11"/>
      <c r="XAI14" s="11"/>
      <c r="XAJ14" s="11"/>
      <c r="XAK14" s="11"/>
      <c r="XAL14" s="11"/>
      <c r="XAM14" s="11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11"/>
      <c r="XAY14" s="11"/>
      <c r="XAZ14" s="11"/>
      <c r="XBA14" s="11"/>
      <c r="XBB14" s="11"/>
      <c r="XBC14" s="11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11"/>
      <c r="XBO14" s="11"/>
      <c r="XBP14" s="11"/>
      <c r="XBQ14" s="11"/>
      <c r="XBR14" s="11"/>
      <c r="XBS14" s="11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11"/>
      <c r="XCE14" s="11"/>
      <c r="XCF14" s="11"/>
      <c r="XCG14" s="11"/>
      <c r="XCH14" s="11"/>
      <c r="XCI14" s="11"/>
      <c r="XCJ14" s="11"/>
      <c r="XCK14" s="11"/>
      <c r="XCL14" s="11"/>
      <c r="XCM14" s="11"/>
      <c r="XCN14" s="11"/>
      <c r="XCO14" s="11"/>
      <c r="XCP14" s="11"/>
      <c r="XCQ14" s="11"/>
      <c r="XCR14" s="11"/>
      <c r="XCS14" s="11"/>
      <c r="XCT14" s="11"/>
      <c r="XCU14" s="11"/>
      <c r="XCV14" s="11"/>
      <c r="XCW14" s="11"/>
      <c r="XCX14" s="11"/>
      <c r="XCY14" s="11"/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  <c r="XDJ14" s="11"/>
      <c r="XDK14" s="11"/>
      <c r="XDL14" s="11"/>
      <c r="XDM14" s="11"/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11"/>
      <c r="XEA14" s="11"/>
      <c r="XEB14" s="11"/>
      <c r="XEC14" s="11"/>
      <c r="XED14" s="11"/>
      <c r="XEE14" s="11"/>
      <c r="XEF14" s="11"/>
      <c r="XEG14" s="11"/>
      <c r="XEH14" s="11"/>
      <c r="XEI14" s="11"/>
      <c r="XEJ14" s="11"/>
    </row>
    <row r="15" spans="1:16364" ht="10.5" customHeight="1" x14ac:dyDescent="0.25">
      <c r="A15" s="183"/>
      <c r="C15" s="108"/>
      <c r="D15" s="108"/>
      <c r="E15" s="108"/>
      <c r="F15" s="108"/>
      <c r="G15" s="108"/>
      <c r="H15" s="108"/>
      <c r="J15" s="108"/>
      <c r="K15" s="132" t="s">
        <v>17</v>
      </c>
      <c r="L15" s="11"/>
      <c r="M15" s="11"/>
      <c r="N15" s="11"/>
      <c r="O15" s="11"/>
      <c r="P15" s="11"/>
      <c r="Q15" s="35" t="s">
        <v>9</v>
      </c>
      <c r="R15" s="36">
        <f>IF(Q14&gt;0,Q14,"")</f>
        <v>482.46660000000008</v>
      </c>
      <c r="S15" s="34"/>
      <c r="T15" s="37">
        <f>SUM(T11:T14)</f>
        <v>828.37999999999988</v>
      </c>
      <c r="U15" s="25"/>
      <c r="V15" s="25"/>
      <c r="W15" s="94"/>
      <c r="X15" s="95" t="s">
        <v>28</v>
      </c>
      <c r="Y15" s="96">
        <v>1903.98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</row>
    <row r="16" spans="1:16364" ht="11.25" customHeight="1" x14ac:dyDescent="0.25">
      <c r="A16" s="183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1"/>
      <c r="M16" s="11"/>
      <c r="N16" s="11"/>
      <c r="O16" s="11"/>
      <c r="P16" s="11"/>
      <c r="Q16" s="104"/>
      <c r="R16" s="91"/>
      <c r="S16" s="34"/>
      <c r="T16" s="105"/>
      <c r="U16" s="25"/>
      <c r="V16" s="25"/>
      <c r="W16" s="94"/>
      <c r="X16" s="95"/>
      <c r="Y16" s="96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</row>
    <row r="17" spans="1:16364" ht="15.75" customHeight="1" x14ac:dyDescent="0.25">
      <c r="A17" s="183"/>
      <c r="C17" s="147" t="s">
        <v>23</v>
      </c>
      <c r="D17" s="147"/>
      <c r="E17" s="147"/>
      <c r="F17" s="147"/>
      <c r="G17" s="147"/>
      <c r="H17" s="147"/>
      <c r="I17" s="147"/>
      <c r="J17" s="147"/>
      <c r="K17" s="147"/>
      <c r="L17" s="11"/>
      <c r="M17" s="11"/>
      <c r="N17" s="11"/>
      <c r="O17" s="11"/>
      <c r="P17" s="11"/>
      <c r="S17" s="34"/>
      <c r="U17" s="25"/>
      <c r="V17" s="97"/>
      <c r="W17" s="83"/>
      <c r="X17" s="84"/>
      <c r="Y17" s="26"/>
      <c r="Z17" s="25"/>
      <c r="AA17" s="25"/>
      <c r="AB17" s="25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</row>
    <row r="18" spans="1:16364" ht="12.95" customHeight="1" x14ac:dyDescent="0.25">
      <c r="A18" s="183"/>
      <c r="E18" s="156" t="s">
        <v>42</v>
      </c>
      <c r="F18" s="156"/>
      <c r="G18" s="156"/>
      <c r="H18" s="156"/>
      <c r="I18" s="156"/>
      <c r="J18" s="156"/>
      <c r="L18" s="11"/>
      <c r="M18" s="14"/>
      <c r="N18" s="14"/>
      <c r="O18" s="14"/>
      <c r="P18" s="11"/>
      <c r="T18" s="25"/>
      <c r="V18" s="25"/>
      <c r="W18" s="25"/>
      <c r="X18" s="25"/>
      <c r="Y18" s="52"/>
      <c r="Z18" s="25"/>
      <c r="AA18" s="25"/>
      <c r="AB18" s="27"/>
    </row>
    <row r="19" spans="1:16364" ht="12" customHeight="1" x14ac:dyDescent="0.25">
      <c r="A19" s="183"/>
      <c r="E19" s="144" t="s">
        <v>40</v>
      </c>
      <c r="F19" s="144"/>
      <c r="G19" s="144"/>
      <c r="H19" s="144"/>
      <c r="I19" s="144"/>
      <c r="J19" s="109">
        <f>E7</f>
        <v>7500</v>
      </c>
      <c r="K19" s="124"/>
      <c r="L19" s="54"/>
      <c r="W19" s="98"/>
      <c r="X19" s="98"/>
      <c r="Y19" s="98"/>
      <c r="Z19" s="149"/>
      <c r="AA19" s="149"/>
      <c r="AB19" s="55"/>
      <c r="AC19" s="102"/>
    </row>
    <row r="20" spans="1:16364" ht="12" customHeight="1" x14ac:dyDescent="0.25">
      <c r="A20" s="183"/>
      <c r="E20" s="144" t="s">
        <v>43</v>
      </c>
      <c r="F20" s="144"/>
      <c r="G20" s="144"/>
      <c r="H20" s="144"/>
      <c r="I20" s="145"/>
      <c r="J20" s="110">
        <f>IF(K10,K10,0)</f>
        <v>828.37999999999988</v>
      </c>
      <c r="M20" s="118"/>
    </row>
    <row r="21" spans="1:16364" ht="12" customHeight="1" x14ac:dyDescent="0.25">
      <c r="A21" s="183"/>
      <c r="C21" s="115" t="s">
        <v>37</v>
      </c>
      <c r="E21" s="144" t="s">
        <v>24</v>
      </c>
      <c r="F21" s="144"/>
      <c r="G21" s="144"/>
      <c r="H21" s="146"/>
      <c r="I21" s="120">
        <v>0</v>
      </c>
      <c r="J21" s="111">
        <f>(I21*189.59)</f>
        <v>0</v>
      </c>
      <c r="K21" s="122" t="str">
        <f>IF(J21&gt;0,"=&gt;&gt; Dependente P/IRRF","")</f>
        <v/>
      </c>
    </row>
    <row r="22" spans="1:16364" ht="12" customHeight="1" x14ac:dyDescent="0.25">
      <c r="A22" s="183"/>
      <c r="C22" s="117">
        <f>Y10</f>
        <v>1903.98</v>
      </c>
      <c r="E22" s="144" t="s">
        <v>32</v>
      </c>
      <c r="F22" s="144"/>
      <c r="G22" s="144"/>
      <c r="H22" s="144"/>
      <c r="I22" s="158"/>
      <c r="J22" s="121">
        <v>0</v>
      </c>
    </row>
    <row r="23" spans="1:16364" ht="12" customHeight="1" x14ac:dyDescent="0.25">
      <c r="A23" s="183"/>
      <c r="E23" s="144" t="s">
        <v>44</v>
      </c>
      <c r="F23" s="144"/>
      <c r="G23" s="144"/>
      <c r="H23" s="144"/>
      <c r="I23" s="146"/>
      <c r="J23" s="121">
        <v>0</v>
      </c>
    </row>
    <row r="24" spans="1:16364" ht="12" customHeight="1" x14ac:dyDescent="0.25">
      <c r="A24" s="183"/>
      <c r="C24" s="115" t="s">
        <v>41</v>
      </c>
      <c r="E24" s="144" t="s">
        <v>25</v>
      </c>
      <c r="F24" s="144"/>
      <c r="G24" s="144"/>
      <c r="H24" s="144"/>
      <c r="I24" s="144"/>
      <c r="J24" s="112">
        <f>IF((J19-J20-J21-J22-J23)&gt;0,J19-J20-J21-J22-J23,0)</f>
        <v>6671.62</v>
      </c>
      <c r="K24" s="122" t="str">
        <f>IF(J24&lt;=C22,"=&gt;&gt; Isento do IRRF","")</f>
        <v/>
      </c>
    </row>
    <row r="25" spans="1:16364" ht="12" customHeight="1" x14ac:dyDescent="0.25">
      <c r="A25" s="183"/>
      <c r="C25" s="116">
        <f>IF(J25&gt;0,J25/J24,"")</f>
        <v>0.14469281823605062</v>
      </c>
      <c r="E25" s="137" t="s">
        <v>31</v>
      </c>
      <c r="F25" s="138"/>
      <c r="G25" s="138"/>
      <c r="H25" s="148"/>
      <c r="I25" s="113">
        <f>IF(AB11&gt;0,Z11,IF(AB12&gt;0,Z12,IF(AB13&gt;0,Z13,IF(AB14&gt;0,Z14,0))))</f>
        <v>0.27500000000000002</v>
      </c>
      <c r="J25" s="129">
        <f>IF(J24&gt;C22,AC10,0)</f>
        <v>965.33550000000002</v>
      </c>
      <c r="K25" s="182" t="str">
        <f>IF(AND(J25&lt;9.995,J24&gt;C22),"=&gt;&gt; Inferior a R$ 10,00","")</f>
        <v/>
      </c>
    </row>
    <row r="26" spans="1:16364" ht="7.5" customHeight="1" x14ac:dyDescent="0.25"/>
    <row r="27" spans="1:16364" ht="11.25" customHeight="1" x14ac:dyDescent="0.25">
      <c r="B27" s="125" t="s">
        <v>19</v>
      </c>
      <c r="C27" s="45"/>
      <c r="D27" s="46"/>
      <c r="E27" s="47"/>
      <c r="F27" s="11"/>
      <c r="G27" s="25"/>
      <c r="H27" s="25"/>
      <c r="I27" s="25"/>
      <c r="J27" s="126"/>
      <c r="K27" s="127" t="s">
        <v>45</v>
      </c>
    </row>
    <row r="28" spans="1:16364" ht="27.75" customHeight="1" x14ac:dyDescent="0.25">
      <c r="C28" s="53"/>
      <c r="D28" s="53"/>
      <c r="E28" s="128"/>
      <c r="F28" s="157" t="s">
        <v>8</v>
      </c>
      <c r="G28" s="157"/>
      <c r="H28" s="55"/>
      <c r="I28" s="136" t="s">
        <v>10</v>
      </c>
      <c r="J28" s="136"/>
      <c r="K28" s="136"/>
    </row>
    <row r="29" spans="1:16364" hidden="1" x14ac:dyDescent="0.25"/>
    <row r="30" spans="1:16364" hidden="1" x14ac:dyDescent="0.25"/>
  </sheetData>
  <sheetProtection algorithmName="SHA-512" hashValue="u5a2GpmfWCLkxg8RRRgkiG5yT+p7HINcsNTyFRIjJpBPkrzmuZpi2s7cKmHUislkIKNyqF8cnnxdhA/MitfNJA==" saltValue="tui1w8EeHhU/NnAHCxFQDA==" spinCount="100000" sheet="1" objects="1" scenarios="1" selectLockedCells="1"/>
  <mergeCells count="33">
    <mergeCell ref="T9:T10"/>
    <mergeCell ref="Q9:R9"/>
    <mergeCell ref="K10:K13"/>
    <mergeCell ref="V14:X14"/>
    <mergeCell ref="AC10:AC14"/>
    <mergeCell ref="Z19:AA19"/>
    <mergeCell ref="J1:K1"/>
    <mergeCell ref="B7:D7"/>
    <mergeCell ref="E21:H21"/>
    <mergeCell ref="E19:I19"/>
    <mergeCell ref="B10:D10"/>
    <mergeCell ref="B2:K2"/>
    <mergeCell ref="E18:J18"/>
    <mergeCell ref="V3:AC3"/>
    <mergeCell ref="V4:AC4"/>
    <mergeCell ref="V10:X10"/>
    <mergeCell ref="V6:Y6"/>
    <mergeCell ref="V7:X7"/>
    <mergeCell ref="V9:Y9"/>
    <mergeCell ref="B3:K3"/>
    <mergeCell ref="B4:K4"/>
    <mergeCell ref="I28:K28"/>
    <mergeCell ref="A6:A25"/>
    <mergeCell ref="B6:E6"/>
    <mergeCell ref="B9:E9"/>
    <mergeCell ref="G9:J9"/>
    <mergeCell ref="E20:I20"/>
    <mergeCell ref="E23:I23"/>
    <mergeCell ref="E24:I24"/>
    <mergeCell ref="C17:K17"/>
    <mergeCell ref="E25:H25"/>
    <mergeCell ref="F28:G28"/>
    <mergeCell ref="E22:I22"/>
  </mergeCells>
  <hyperlinks>
    <hyperlink ref="I28" r:id="rId1"/>
    <hyperlink ref="J1" r:id="rId2"/>
    <hyperlink ref="F28" r:id="rId3"/>
  </hyperlinks>
  <pageMargins left="0.51181102362204722" right="0.39370078740157483" top="0.78740157480314965" bottom="0.78740157480314965" header="0.31496062992125984" footer="0.31496062992125984"/>
  <pageSetup paperSize="9" scale="93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Simulação Cálculo INSS e IRRF</vt:lpstr>
      <vt:lpstr>'Simulação Cálculo INSS e IRRF'!Area_de_impressao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User;Prof. Fagner C. Aguiar</dc:creator>
  <cp:lastModifiedBy>USER</cp:lastModifiedBy>
  <cp:lastPrinted>2022-02-02T01:37:11Z</cp:lastPrinted>
  <dcterms:created xsi:type="dcterms:W3CDTF">2020-03-28T02:56:20Z</dcterms:created>
  <dcterms:modified xsi:type="dcterms:W3CDTF">2022-02-02T01:37:26Z</dcterms:modified>
</cp:coreProperties>
</file>